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tsarg002\Director\Cache\objective.ssi.govt.nz uA16643\A16492024\"/>
    </mc:Choice>
  </mc:AlternateContent>
  <xr:revisionPtr revIDLastSave="0" documentId="13_ncr:1_{03435126-652C-4CF7-A3FB-00B0CF45FCEA}" xr6:coauthVersionLast="47" xr6:coauthVersionMax="47" xr10:uidLastSave="{00000000-0000-0000-0000-000000000000}"/>
  <bookViews>
    <workbookView xWindow="-120" yWindow="-120" windowWidth="19440" windowHeight="103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25" i="4"/>
  <c r="C25" i="3"/>
  <c r="C25" i="2"/>
  <c r="C36" i="1"/>
  <c r="C50" i="1"/>
  <c r="C22" i="1"/>
  <c r="E60" i="13" l="1"/>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<sst xmlns="http://schemas.openxmlformats.org/spreadsheetml/2006/main" count="252" uniqueCount="191">
  <si>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</si>
  <si>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</si>
  <si>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</si>
  <si>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</si>
  <si>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</si>
  <si>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</si>
  <si>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</si>
  <si>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</si>
  <si>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</si>
  <si>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</si>
  <si>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</si>
  <si>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</si>
  <si>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</si>
  <si>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</si>
  <si>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</si>
  <si>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</si>
  <si>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</si>
  <si>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</si>
  <si>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</si>
  <si>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</si>
  <si>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</si>
  <si>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</si>
  <si>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</si>
  <si>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</si>
  <si>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</si>
  <si>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</si>
  <si>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</si>
  <si>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</si>
  <si>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</si>
  <si>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</si>
  <si>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</si>
  <si>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</si>
  <si>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</si>
  <si>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</si>
  <si>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</si>
  <si>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</si>
  <si>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</si>
  <si>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</si>
  <si>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</si>
  <si>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</si>
  <si>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</si>
  <si>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</si>
  <si>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</si>
  <si>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</si>
  <si>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</si>
  <si>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</si>
  <si>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</si>
  <si>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</si>
  <si>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</si>
  <si>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</si>
  <si>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</si>
  <si>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</si>
  <si>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</si>
  <si>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</si>
  <si>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</si>
  <si>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</si>
  <si>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</si>
  <si>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</si>
  <si>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</si>
  <si>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</si>
  <si>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</si>
  <si>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</si>
  <si>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</si>
  <si>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</si>
  <si>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</si>
  <si>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</si>
  <si>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</si>
  <si>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</si>
  <si>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</si>
  <si>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</si>
  <si>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</si>
  <si>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</si>
  <si>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</si>
  <si>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</si>
  <si>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</si>
  <si>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</si>
  <si>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</si>
  <si>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</si>
  <si>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</si>
  <si>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</si>
  <si>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</si>
  <si>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</si>
  <si>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</si>
  <si>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</si>
  <si>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</si>
  <si>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</si>
  <si>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</si>
  <si>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</si>
  <si>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</si>
  <si>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</si>
  <si>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</si>
  <si>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</si>
  <si>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</si>
  <si>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</si>
  <si>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</si>
  <si>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</si>
  <si>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</si>
  <si>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</si>
  <si>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</si>
  <si>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</si>
  <si>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</si>
  <si>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</si>
  <si>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</si>
  <si>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</si>
  <si>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</si>
  <si>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</si>
  <si>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</si>
  <si>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</si>
  <si>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</si>
  <si>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</si>
  <si>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</si>
  <si>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</si>
  <si>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</si>
  <si>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</si>
  <si>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</si>
  <si>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</si>
  <si>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</si>
  <si>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</si>
  <si>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</si>
  <si>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</si>
  <si>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</si>
  <si>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</si>
  <si>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</si>
  <si>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</si>
  <si>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</si>
  <si>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</si>
  <si>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</si>
  <si>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</si>
  <si>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</si>
  <si>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</si>
  <si>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</si>
  <si>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</si>
  <si>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</si>
  <si>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</si>
  <si>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</si>
  <si>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</si>
  <si>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</si>
  <si>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</si>
  <si>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</si>
  <si>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</si>
  <si>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</si>
  <si>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</si>
  <si>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</si>
  <si>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</si>
  <si>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</si>
  <si>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</si>
  <si>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</si>
  <si>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</si>
  <si>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</si>
  <si>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</si>
  <si>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</si>
  <si>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</si>
  <si>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</si>
  <si>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</si>
  <si>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</si>
  <si>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</si>
  <si>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</si>
  <si>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</si>
  <si>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</si>
  <si>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</si>
  <si>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</si>
  <si>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</si>
  <si>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</si>
  <si>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</si>
  <si>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</si>
  <si>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</si>
  <si>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</si>
  <si>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</si>
  <si>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</si>
  <si>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</si>
  <si>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</si>
  <si>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Social Investment Agency</t>
  </si>
  <si>
    <t>Craig Jones</t>
  </si>
  <si>
    <t xml:space="preserve">Airfare: Wellington to Auckland (return) </t>
  </si>
  <si>
    <t>Taxi to Wellington Airport</t>
  </si>
  <si>
    <t>Wellington/Auckland</t>
  </si>
  <si>
    <t>Wellington</t>
  </si>
  <si>
    <t>Uber to Auckland Airport</t>
  </si>
  <si>
    <t>Auckland</t>
  </si>
  <si>
    <t>Car parking</t>
  </si>
  <si>
    <t>Ticket to attend Spirit of Service Awards 2024</t>
  </si>
  <si>
    <t>Public Service Commission</t>
  </si>
  <si>
    <t>One NZ Phone and Data Subscription FY24/25</t>
  </si>
  <si>
    <t>Phone and data costs</t>
  </si>
  <si>
    <t>1 July 2024 - 8 November 2024</t>
  </si>
  <si>
    <t>Meeting with Ngāti Toa - Helmut Modlik</t>
  </si>
  <si>
    <t>Te Rūnanga o Ngāi Tahu and Social Investment Agency Workshop</t>
  </si>
  <si>
    <t>Airfare: Wellington to Christchurch (return)</t>
  </si>
  <si>
    <t>Wellington/Christchurch</t>
  </si>
  <si>
    <t>Andrew Coster, current Chief Executive</t>
  </si>
  <si>
    <t>Accompanying Minister Willis to Auckland to meet Genesis Youth Trust, Gandhi Nivas, and South Auckland Social Wellbeing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</si>
</sst>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21"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Header>&amp;C&amp;"Calibri"&amp;10&amp;K000000 IN-CONFIDENCE&amp;1#_x000D_</oddHead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2" sqref="G12"/>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172</v>
      </c>
      <c r="C3" s="137"/>
      <c r="D3" s="137"/>
      <c r="E3" s="137"/>
      <c r="F3" s="137"/>
      <c r="G3" s="17"/>
      <c r="H3" s="17"/>
      <c r="I3" s="17"/>
      <c r="J3" s="17"/>
      <c r="K3" s="17"/>
    </row>
    <row r="4" spans="1:11" ht="21" customHeight="1" x14ac:dyDescent="0.2">
      <c r="A4" s="3" t="s">
        <v>54</v>
      </c>
      <c r="B4" s="138">
        <v>45474</v>
      </c>
      <c r="C4" s="138"/>
      <c r="D4" s="138"/>
      <c r="E4" s="138"/>
      <c r="F4" s="138"/>
      <c r="G4" s="17"/>
      <c r="H4" s="17"/>
      <c r="I4" s="17"/>
      <c r="J4" s="17"/>
      <c r="K4" s="17"/>
    </row>
    <row r="5" spans="1:11" ht="21" customHeight="1" x14ac:dyDescent="0.2">
      <c r="A5" s="3" t="s">
        <v>55</v>
      </c>
      <c r="B5" s="138">
        <v>45604</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189</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1305.54</v>
      </c>
      <c r="C11" s="66" t="str">
        <f>IF(Travel!B6="",A34,Travel!B6)</f>
        <v>Figures include GST (where applicable)</v>
      </c>
      <c r="D11" s="6"/>
      <c r="E11" s="8" t="s">
        <v>67</v>
      </c>
      <c r="F11" s="33">
        <f>'Gifts and benefits'!C25</f>
        <v>1</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benefits'!C26</f>
        <v>1</v>
      </c>
      <c r="G12" s="29"/>
      <c r="H12" s="29"/>
      <c r="I12" s="29"/>
      <c r="J12" s="29"/>
      <c r="K12" s="29"/>
    </row>
    <row r="13" spans="1:11" ht="27.75" customHeight="1" x14ac:dyDescent="0.2">
      <c r="A13" s="8" t="s">
        <v>69</v>
      </c>
      <c r="B13" s="59">
        <f>'All other expenses'!B25</f>
        <v>70.03</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0</v>
      </c>
      <c r="C15" s="68" t="str">
        <f>C11</f>
        <v>Figures include GST (where applicable)</v>
      </c>
      <c r="D15" s="6"/>
      <c r="E15" s="6"/>
      <c r="F15" s="35"/>
      <c r="G15" s="17"/>
      <c r="H15" s="17"/>
      <c r="I15" s="17"/>
      <c r="J15" s="17"/>
      <c r="K15" s="17"/>
    </row>
    <row r="16" spans="1:11" ht="27.75" customHeight="1" x14ac:dyDescent="0.2">
      <c r="A16" s="9" t="s">
        <v>72</v>
      </c>
      <c r="B16" s="61">
        <f>Travel!B36</f>
        <v>1274.04</v>
      </c>
      <c r="C16" s="68" t="str">
        <f>C11</f>
        <v>Figures include GST (where applicable)</v>
      </c>
      <c r="D16" s="36"/>
      <c r="E16" s="6"/>
      <c r="F16" s="37"/>
      <c r="G16" s="17"/>
      <c r="H16" s="17"/>
      <c r="I16" s="17"/>
      <c r="J16" s="17"/>
      <c r="K16" s="17"/>
    </row>
    <row r="17" spans="1:11" ht="27.75" customHeight="1" x14ac:dyDescent="0.2">
      <c r="A17" s="9" t="s">
        <v>73</v>
      </c>
      <c r="B17" s="61">
        <f>Travel!B50</f>
        <v>31.5</v>
      </c>
      <c r="C17" s="68"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106</v>
      </c>
      <c r="B56" s="75">
        <f>COUNT(Travel!B26:B35)</f>
        <v>4</v>
      </c>
      <c r="C56" s="75"/>
      <c r="D56" s="75">
        <f>COUNTIF(Travel!D26:D35,"*")</f>
        <v>4</v>
      </c>
      <c r="E56" s="76"/>
      <c r="F56" s="76" t="b">
        <f>MIN(B56,D56)=MAX(B56,D56)</f>
        <v>1</v>
      </c>
    </row>
    <row r="57" spans="1:11" hidden="1" x14ac:dyDescent="0.2">
      <c r="A57" s="84"/>
      <c r="B57" s="75">
        <f>COUNT(Travel!B40:B49)</f>
        <v>1</v>
      </c>
      <c r="C57" s="75"/>
      <c r="D57" s="75">
        <f>COUNTIF(Travel!D40:D49,"*")</f>
        <v>1</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expenses'!B11:B24)</f>
        <v>1</v>
      </c>
      <c r="C59" s="76"/>
      <c r="D59" s="76">
        <f>COUNTIF('All other expenses'!D11:D24,"*")</f>
        <v>1</v>
      </c>
      <c r="E59" s="76"/>
      <c r="F59" s="76" t="b">
        <f>MIN(B59,D59)=MAX(B59,D59)</f>
        <v>1</v>
      </c>
    </row>
    <row r="60" spans="1:11" hidden="1" x14ac:dyDescent="0.2">
      <c r="A60" s="85" t="s">
        <v>109</v>
      </c>
      <c r="B60" s="77">
        <f>COUNTIF('Gifts and benefits'!B11:B24,"*")</f>
        <v>1</v>
      </c>
      <c r="C60" s="77">
        <f>COUNTIF('Gifts and benefits'!C11:C24,"*")</f>
        <v>1</v>
      </c>
      <c r="D60" s="77"/>
      <c r="E60" s="77">
        <f>COUNTA('Gifts and benefits'!E11:E24)</f>
        <v>1</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abSelected="1" topLeftCell="B17" zoomScale="133" zoomScaleNormal="100" workbookViewId="0">
      <selection activeCell="C31" sqref="C3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Social Investment Agency</v>
      </c>
      <c r="C2" s="139"/>
      <c r="D2" s="139"/>
      <c r="E2" s="139"/>
      <c r="F2" s="17"/>
    </row>
    <row r="3" spans="1:6" ht="31.5" x14ac:dyDescent="0.2">
      <c r="A3" s="3" t="s">
        <v>112</v>
      </c>
      <c r="B3" s="139" t="str">
        <f>'Summary and sign-off'!B3:F3</f>
        <v>Craig Jones</v>
      </c>
      <c r="C3" s="139"/>
      <c r="D3" s="139"/>
      <c r="E3" s="139"/>
      <c r="F3" s="17"/>
    </row>
    <row r="4" spans="1:6" ht="21" customHeight="1" x14ac:dyDescent="0.2">
      <c r="A4" s="3" t="s">
        <v>113</v>
      </c>
      <c r="B4" s="139">
        <f>'Summary and sign-off'!B4:F4</f>
        <v>45474</v>
      </c>
      <c r="C4" s="139"/>
      <c r="D4" s="139"/>
      <c r="E4" s="139"/>
      <c r="F4" s="17"/>
    </row>
    <row r="5" spans="1:6" ht="21" customHeight="1" x14ac:dyDescent="0.2">
      <c r="A5" s="3" t="s">
        <v>114</v>
      </c>
      <c r="B5" s="139">
        <f>'Summary and sign-off'!B5:F5</f>
        <v>45604</v>
      </c>
      <c r="C5" s="139"/>
      <c r="D5" s="139"/>
      <c r="E5" s="139"/>
      <c r="F5" s="17"/>
    </row>
    <row r="6" spans="1:6" ht="21" customHeight="1" x14ac:dyDescent="0.2">
      <c r="A6" s="3" t="s">
        <v>115</v>
      </c>
      <c r="B6" s="134" t="s">
        <v>81</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c r="B12" s="117"/>
      <c r="C12" s="117"/>
      <c r="D12" s="117"/>
      <c r="E12" s="117"/>
      <c r="F12" s="1"/>
    </row>
    <row r="13" spans="1:6" s="2" customFormat="1" x14ac:dyDescent="0.2">
      <c r="A13" s="117"/>
      <c r="B13" s="117"/>
      <c r="C13" s="117"/>
      <c r="D13" s="117"/>
      <c r="E13" s="117"/>
      <c r="F13" s="1"/>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0</v>
      </c>
      <c r="C22" s="128"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x14ac:dyDescent="0.2">
      <c r="A23" s="17"/>
      <c r="B23" s="19"/>
      <c r="C23" s="17"/>
      <c r="D23" s="17"/>
      <c r="E23" s="17"/>
      <c r="F23" s="17"/>
    </row>
    <row r="24" spans="1:6" ht="24.75" customHeight="1" x14ac:dyDescent="0.2">
      <c r="A24" s="142" t="s">
        <v>125</v>
      </c>
      <c r="B24" s="142"/>
      <c r="C24" s="142"/>
      <c r="D24" s="142"/>
      <c r="E24" s="142"/>
      <c r="F24" s="29"/>
    </row>
    <row r="25" spans="1:6" ht="32.450000000000003" customHeight="1" x14ac:dyDescent="0.2">
      <c r="A25" s="24" t="s">
        <v>119</v>
      </c>
      <c r="B25" s="24" t="s">
        <v>63</v>
      </c>
      <c r="C25" s="24" t="s">
        <v>126</v>
      </c>
      <c r="D25" s="24" t="s">
        <v>122</v>
      </c>
      <c r="E25" s="24" t="s">
        <v>123</v>
      </c>
      <c r="F25" s="30"/>
    </row>
    <row r="26" spans="1:6" s="2" customFormat="1" ht="25.5" x14ac:dyDescent="0.2">
      <c r="A26" s="117">
        <v>45513</v>
      </c>
      <c r="B26" s="118"/>
      <c r="C26" s="132" t="s">
        <v>190</v>
      </c>
      <c r="D26" s="119"/>
      <c r="E26" s="120"/>
      <c r="F26" s="1"/>
    </row>
    <row r="27" spans="1:6" s="2" customFormat="1" x14ac:dyDescent="0.2">
      <c r="A27" s="117"/>
      <c r="B27" s="118">
        <v>602.23</v>
      </c>
      <c r="C27" s="119"/>
      <c r="D27" s="119" t="s">
        <v>173</v>
      </c>
      <c r="E27" s="120" t="s">
        <v>175</v>
      </c>
      <c r="F27" s="1"/>
    </row>
    <row r="28" spans="1:6" s="2" customFormat="1" x14ac:dyDescent="0.2">
      <c r="A28" s="117"/>
      <c r="B28" s="118">
        <v>42</v>
      </c>
      <c r="C28" s="119"/>
      <c r="D28" s="119" t="s">
        <v>174</v>
      </c>
      <c r="E28" s="120" t="s">
        <v>176</v>
      </c>
      <c r="F28" s="1"/>
    </row>
    <row r="29" spans="1:6" s="2" customFormat="1" x14ac:dyDescent="0.2">
      <c r="A29" s="117"/>
      <c r="B29" s="118">
        <v>25.69</v>
      </c>
      <c r="C29" s="119"/>
      <c r="D29" s="119" t="s">
        <v>177</v>
      </c>
      <c r="E29" s="120" t="s">
        <v>178</v>
      </c>
      <c r="F29" s="1"/>
    </row>
    <row r="30" spans="1:6" s="2" customFormat="1" x14ac:dyDescent="0.2">
      <c r="A30" s="117">
        <v>45551</v>
      </c>
      <c r="B30" s="118"/>
      <c r="C30" s="132" t="s">
        <v>186</v>
      </c>
      <c r="D30" s="119"/>
      <c r="E30" s="120"/>
      <c r="F30" s="1"/>
    </row>
    <row r="31" spans="1:6" s="2" customFormat="1" x14ac:dyDescent="0.2">
      <c r="A31" s="117"/>
      <c r="B31" s="118">
        <v>604.12</v>
      </c>
      <c r="C31" s="119"/>
      <c r="D31" s="119" t="s">
        <v>187</v>
      </c>
      <c r="E31" s="120" t="s">
        <v>188</v>
      </c>
      <c r="F31" s="1"/>
    </row>
    <row r="32" spans="1:6" s="2" customFormat="1" x14ac:dyDescent="0.2">
      <c r="A32" s="117"/>
      <c r="B32" s="118"/>
      <c r="C32" s="119"/>
      <c r="D32" s="119"/>
      <c r="E32" s="120"/>
      <c r="F32" s="1"/>
    </row>
    <row r="33" spans="1:6" s="2" customFormat="1" x14ac:dyDescent="0.2">
      <c r="A33" s="117"/>
      <c r="B33" s="118"/>
      <c r="C33" s="119"/>
      <c r="D33" s="119"/>
      <c r="E33" s="120"/>
      <c r="F33" s="1"/>
    </row>
    <row r="34" spans="1:6" s="2" customFormat="1" x14ac:dyDescent="0.2">
      <c r="A34" s="117"/>
      <c r="B34" s="118"/>
      <c r="C34" s="119"/>
      <c r="D34" s="119"/>
      <c r="E34" s="120"/>
      <c r="F34" s="1"/>
    </row>
    <row r="35" spans="1:6" s="2" customFormat="1" hidden="1" x14ac:dyDescent="0.2">
      <c r="A35" s="108"/>
      <c r="B35" s="109"/>
      <c r="C35" s="110"/>
      <c r="D35" s="110"/>
      <c r="E35" s="111"/>
      <c r="F35" s="1"/>
    </row>
    <row r="36" spans="1:6" ht="19.5" customHeight="1" x14ac:dyDescent="0.2">
      <c r="A36" s="71" t="s">
        <v>127</v>
      </c>
      <c r="B36" s="72">
        <f>SUM(B26:B35)</f>
        <v>1274.04</v>
      </c>
      <c r="C36" s="128" t="str">
        <f>IF(SUBTOTAL(3,B26:B35)=SUBTOTAL(103,B26:B35),'Summary and sign-off'!$A$48,'Summary and sign-off'!$A$49)</f>
        <v>Check - there are no hidden rows with data</v>
      </c>
      <c r="D36" s="140" t="str">
        <f>IF('Summary and sign-off'!F56='Summary and sign-off'!F54,'Summary and sign-off'!A51,'Summary and sign-off'!A50)</f>
        <v>Check - each entry provides sufficient information</v>
      </c>
      <c r="E36" s="140"/>
      <c r="F36" s="17"/>
    </row>
    <row r="37" spans="1:6" ht="10.5" customHeight="1" x14ac:dyDescent="0.2">
      <c r="A37" s="17"/>
      <c r="B37" s="19"/>
      <c r="C37" s="17"/>
      <c r="D37" s="17"/>
      <c r="E37" s="17"/>
      <c r="F37" s="17"/>
    </row>
    <row r="38" spans="1:6" ht="24.75" customHeight="1" x14ac:dyDescent="0.2">
      <c r="A38" s="142" t="s">
        <v>128</v>
      </c>
      <c r="B38" s="142"/>
      <c r="C38" s="142"/>
      <c r="D38" s="142"/>
      <c r="E38" s="142"/>
      <c r="F38" s="17"/>
    </row>
    <row r="39" spans="1:6" ht="27" customHeight="1" x14ac:dyDescent="0.2">
      <c r="A39" s="24" t="s">
        <v>119</v>
      </c>
      <c r="B39" s="24" t="s">
        <v>63</v>
      </c>
      <c r="C39" s="24" t="s">
        <v>129</v>
      </c>
      <c r="D39" s="24" t="s">
        <v>130</v>
      </c>
      <c r="E39" s="24" t="s">
        <v>123</v>
      </c>
      <c r="F39" s="28"/>
    </row>
    <row r="40" spans="1:6" s="2" customFormat="1" x14ac:dyDescent="0.2">
      <c r="A40" s="117">
        <v>45547</v>
      </c>
      <c r="B40" s="118"/>
      <c r="C40" s="132" t="s">
        <v>185</v>
      </c>
      <c r="D40" s="119"/>
      <c r="E40" s="120"/>
      <c r="F40" s="1"/>
    </row>
    <row r="41" spans="1:6" s="2" customFormat="1" x14ac:dyDescent="0.2">
      <c r="A41" s="117"/>
      <c r="B41" s="118">
        <v>31.5</v>
      </c>
      <c r="C41" s="119"/>
      <c r="D41" s="119" t="s">
        <v>179</v>
      </c>
      <c r="E41" s="120" t="s">
        <v>176</v>
      </c>
      <c r="F41" s="1"/>
    </row>
    <row r="42" spans="1:6" s="2" customFormat="1" x14ac:dyDescent="0.2">
      <c r="A42" s="117"/>
      <c r="B42" s="118"/>
      <c r="C42" s="119"/>
      <c r="D42" s="119"/>
      <c r="E42" s="120"/>
      <c r="F42" s="1"/>
    </row>
    <row r="43" spans="1:6" s="2" customFormat="1" x14ac:dyDescent="0.2">
      <c r="A43" s="117"/>
      <c r="B43" s="118"/>
      <c r="C43" s="119"/>
      <c r="D43" s="119"/>
      <c r="E43" s="120"/>
      <c r="F43" s="1"/>
    </row>
    <row r="44" spans="1:6" s="2" customFormat="1" x14ac:dyDescent="0.2">
      <c r="A44" s="117"/>
      <c r="B44" s="118"/>
      <c r="C44" s="119"/>
      <c r="D44" s="119"/>
      <c r="E44" s="120"/>
      <c r="F44" s="1"/>
    </row>
    <row r="45" spans="1:6" s="2" customFormat="1" x14ac:dyDescent="0.2">
      <c r="A45" s="117"/>
      <c r="B45" s="118"/>
      <c r="C45" s="119"/>
      <c r="D45" s="119"/>
      <c r="E45" s="120"/>
      <c r="F45" s="1"/>
    </row>
    <row r="46" spans="1:6" s="2" customFormat="1" x14ac:dyDescent="0.2">
      <c r="A46" s="117"/>
      <c r="B46" s="118"/>
      <c r="C46" s="119"/>
      <c r="D46" s="119"/>
      <c r="E46" s="120"/>
      <c r="F46" s="1"/>
    </row>
    <row r="47" spans="1:6" s="2" customFormat="1" x14ac:dyDescent="0.2">
      <c r="A47" s="117"/>
      <c r="B47" s="118"/>
      <c r="C47" s="119"/>
      <c r="D47" s="119"/>
      <c r="E47" s="120"/>
      <c r="F47" s="1"/>
    </row>
    <row r="48" spans="1:6" s="2" customFormat="1" x14ac:dyDescent="0.2">
      <c r="A48" s="117"/>
      <c r="B48" s="118"/>
      <c r="C48" s="119"/>
      <c r="D48" s="119"/>
      <c r="E48" s="120"/>
      <c r="F48" s="1"/>
    </row>
    <row r="49" spans="1:6" s="2" customFormat="1" hidden="1" x14ac:dyDescent="0.2">
      <c r="A49" s="94"/>
      <c r="B49" s="95"/>
      <c r="C49" s="96"/>
      <c r="D49" s="96"/>
      <c r="E49" s="97"/>
      <c r="F49" s="1"/>
    </row>
    <row r="50" spans="1:6" ht="19.5" customHeight="1" x14ac:dyDescent="0.2">
      <c r="A50" s="71" t="s">
        <v>131</v>
      </c>
      <c r="B50" s="72">
        <f>SUM(B40:B49)</f>
        <v>31.5</v>
      </c>
      <c r="C50" s="128" t="str">
        <f>IF(SUBTOTAL(3,B40:B49)=SUBTOTAL(103,B40:B49),'Summary and sign-off'!$A$48,'Summary and sign-off'!$A$49)</f>
        <v>Check - there are no hidden rows with data</v>
      </c>
      <c r="D50" s="140" t="str">
        <f>IF('Summary and sign-off'!F57='Summary and sign-off'!F54,'Summary and sign-off'!A51,'Summary and sign-off'!A50)</f>
        <v>Check - each entry provides sufficient information</v>
      </c>
      <c r="E50" s="140"/>
      <c r="F50" s="17"/>
    </row>
    <row r="51" spans="1:6" ht="10.5" customHeight="1" x14ac:dyDescent="0.2">
      <c r="A51" s="17"/>
      <c r="B51" s="57"/>
      <c r="C51" s="19"/>
      <c r="D51" s="17"/>
      <c r="E51" s="17"/>
      <c r="F51" s="17"/>
    </row>
    <row r="52" spans="1:6" ht="34.5" customHeight="1" x14ac:dyDescent="0.2">
      <c r="A52" s="31" t="s">
        <v>132</v>
      </c>
      <c r="B52" s="58">
        <f>B22+B36+B50</f>
        <v>1305.54</v>
      </c>
      <c r="C52" s="32"/>
      <c r="D52" s="32"/>
      <c r="E52" s="32"/>
      <c r="F52" s="17"/>
    </row>
    <row r="53" spans="1:6" x14ac:dyDescent="0.2">
      <c r="A53" s="17"/>
      <c r="B53" s="19"/>
      <c r="C53" s="17"/>
      <c r="D53" s="17"/>
      <c r="E53" s="17"/>
      <c r="F53" s="17"/>
    </row>
    <row r="54" spans="1:6" x14ac:dyDescent="0.2">
      <c r="A54" s="18" t="s">
        <v>74</v>
      </c>
      <c r="B54" s="19"/>
      <c r="C54" s="17"/>
      <c r="D54" s="17"/>
      <c r="E54" s="17"/>
      <c r="F54" s="17"/>
    </row>
    <row r="55" spans="1:6" ht="12.6" customHeight="1" x14ac:dyDescent="0.2">
      <c r="A55" s="20" t="s">
        <v>133</v>
      </c>
      <c r="F55" s="17"/>
    </row>
    <row r="56" spans="1:6" ht="12.95" customHeight="1" x14ac:dyDescent="0.2">
      <c r="A56" s="20" t="s">
        <v>134</v>
      </c>
      <c r="B56" s="17"/>
      <c r="D56" s="17"/>
      <c r="F56" s="17"/>
    </row>
    <row r="57" spans="1:6" x14ac:dyDescent="0.2">
      <c r="A57" s="20" t="s">
        <v>135</v>
      </c>
      <c r="F57" s="17"/>
    </row>
    <row r="58" spans="1:6" x14ac:dyDescent="0.2">
      <c r="A58" s="20" t="s">
        <v>80</v>
      </c>
      <c r="B58" s="19"/>
      <c r="C58" s="17"/>
      <c r="D58" s="17"/>
      <c r="E58" s="17"/>
      <c r="F58" s="17"/>
    </row>
    <row r="59" spans="1:6" ht="12.95" customHeight="1" x14ac:dyDescent="0.2">
      <c r="A59" s="20" t="s">
        <v>136</v>
      </c>
      <c r="B59" s="17"/>
      <c r="D59" s="17"/>
      <c r="F59" s="17"/>
    </row>
    <row r="60" spans="1:6" x14ac:dyDescent="0.2">
      <c r="A60" s="20" t="s">
        <v>137</v>
      </c>
      <c r="F60" s="17"/>
    </row>
    <row r="61" spans="1:6" x14ac:dyDescent="0.2">
      <c r="A61" s="20" t="s">
        <v>138</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A35 A26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27 A15 A17 A18 A19 A20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B40:B49 B26:B35 B14:B21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Social Investment Agency</v>
      </c>
      <c r="C2" s="139"/>
      <c r="D2" s="139"/>
      <c r="E2" s="139"/>
    </row>
    <row r="3" spans="1:6" ht="31.5" x14ac:dyDescent="0.2">
      <c r="A3" s="3" t="s">
        <v>112</v>
      </c>
      <c r="B3" s="139" t="str">
        <f>'Summary and sign-off'!B3:F3</f>
        <v>Craig Jones</v>
      </c>
      <c r="C3" s="139"/>
      <c r="D3" s="139"/>
      <c r="E3" s="139"/>
    </row>
    <row r="4" spans="1:6" ht="21" customHeight="1" x14ac:dyDescent="0.2">
      <c r="A4" s="3" t="s">
        <v>113</v>
      </c>
      <c r="B4" s="139">
        <f>'Summary and sign-off'!B4:F4</f>
        <v>45474</v>
      </c>
      <c r="C4" s="139"/>
      <c r="D4" s="139"/>
      <c r="E4" s="139"/>
    </row>
    <row r="5" spans="1:6" ht="21" customHeight="1" x14ac:dyDescent="0.2">
      <c r="A5" s="3" t="s">
        <v>114</v>
      </c>
      <c r="B5" s="139">
        <f>'Summary and sign-off'!B5:F5</f>
        <v>45604</v>
      </c>
      <c r="C5" s="139"/>
      <c r="D5" s="139"/>
      <c r="E5" s="139"/>
    </row>
    <row r="6" spans="1:6" ht="21" customHeight="1" x14ac:dyDescent="0.2">
      <c r="A6" s="3" t="s">
        <v>115</v>
      </c>
      <c r="B6" s="134" t="s">
        <v>81</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Social Investment Agency</v>
      </c>
      <c r="C2" s="139"/>
      <c r="D2" s="139"/>
      <c r="E2" s="139"/>
    </row>
    <row r="3" spans="1:6" ht="31.5" x14ac:dyDescent="0.2">
      <c r="A3" s="3" t="s">
        <v>149</v>
      </c>
      <c r="B3" s="139" t="str">
        <f>'Summary and sign-off'!B3:F3</f>
        <v>Craig Jones</v>
      </c>
      <c r="C3" s="139"/>
      <c r="D3" s="139"/>
      <c r="E3" s="139"/>
    </row>
    <row r="4" spans="1:6" ht="21" customHeight="1" x14ac:dyDescent="0.2">
      <c r="A4" s="3" t="s">
        <v>113</v>
      </c>
      <c r="B4" s="139">
        <f>'Summary and sign-off'!B4:F4</f>
        <v>45474</v>
      </c>
      <c r="C4" s="139"/>
      <c r="D4" s="139"/>
      <c r="E4" s="139"/>
    </row>
    <row r="5" spans="1:6" ht="21" customHeight="1" x14ac:dyDescent="0.2">
      <c r="A5" s="3" t="s">
        <v>114</v>
      </c>
      <c r="B5" s="139">
        <f>'Summary and sign-off'!B5:F5</f>
        <v>45604</v>
      </c>
      <c r="C5" s="139"/>
      <c r="D5" s="139"/>
      <c r="E5" s="139"/>
    </row>
    <row r="6" spans="1:6" ht="21" customHeight="1" x14ac:dyDescent="0.2">
      <c r="A6" s="3" t="s">
        <v>115</v>
      </c>
      <c r="B6" s="134" t="s">
        <v>81</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t="s">
        <v>184</v>
      </c>
      <c r="B12" s="118">
        <v>70.03</v>
      </c>
      <c r="C12" s="122" t="s">
        <v>182</v>
      </c>
      <c r="D12" s="122" t="s">
        <v>183</v>
      </c>
      <c r="E12" s="123" t="s">
        <v>176</v>
      </c>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70.03</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Social Investment Agency</v>
      </c>
      <c r="C2" s="139"/>
      <c r="D2" s="139"/>
      <c r="E2" s="139"/>
      <c r="F2" s="139"/>
    </row>
    <row r="3" spans="1:6" ht="31.5" x14ac:dyDescent="0.2">
      <c r="A3" s="3" t="s">
        <v>112</v>
      </c>
      <c r="B3" s="139" t="str">
        <f>'Summary and sign-off'!B3:F3</f>
        <v>Craig Jones</v>
      </c>
      <c r="C3" s="139"/>
      <c r="D3" s="139"/>
      <c r="E3" s="139"/>
      <c r="F3" s="139"/>
    </row>
    <row r="4" spans="1:6" ht="21" customHeight="1" x14ac:dyDescent="0.2">
      <c r="A4" s="3" t="s">
        <v>113</v>
      </c>
      <c r="B4" s="139">
        <f>'Summary and sign-off'!B4:F4</f>
        <v>45474</v>
      </c>
      <c r="C4" s="139"/>
      <c r="D4" s="139"/>
      <c r="E4" s="139"/>
      <c r="F4" s="139"/>
    </row>
    <row r="5" spans="1:6" ht="21" customHeight="1" x14ac:dyDescent="0.2">
      <c r="A5" s="3" t="s">
        <v>114</v>
      </c>
      <c r="B5" s="139">
        <f>'Summary and sign-off'!B5:F5</f>
        <v>45604</v>
      </c>
      <c r="C5" s="139"/>
      <c r="D5" s="139"/>
      <c r="E5" s="139"/>
      <c r="F5" s="139"/>
    </row>
    <row r="6" spans="1:6" ht="21" customHeight="1" x14ac:dyDescent="0.2">
      <c r="A6" s="3" t="s">
        <v>157</v>
      </c>
      <c r="B6" s="134" t="s">
        <v>81</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x14ac:dyDescent="0.2">
      <c r="A11" s="117">
        <v>45561</v>
      </c>
      <c r="B11" s="122" t="s">
        <v>180</v>
      </c>
      <c r="C11" s="125" t="s">
        <v>97</v>
      </c>
      <c r="D11" s="122" t="s">
        <v>181</v>
      </c>
      <c r="E11" s="126" t="s">
        <v>93</v>
      </c>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1</v>
      </c>
      <c r="D25" s="116" t="str">
        <f>IF(SUBTOTAL(3,C11:C24)=SUBTOTAL(103,C11:C24),'Summary and sign-off'!$A$48,'Summary and sign-off'!$A$49)</f>
        <v>Check - there are no hidden rows with data</v>
      </c>
      <c r="E25" s="140" t="str">
        <f>IF('Summary and sign-off'!F60='Summary and sign-off'!F54,'Summary and sign-off'!A52,'Summary and sign-off'!A50)</f>
        <v>Check - each entry provides sufficient information</v>
      </c>
      <c r="F25" s="140"/>
      <c r="G25" s="2"/>
    </row>
    <row r="26" spans="1:7" ht="25.5" customHeight="1" x14ac:dyDescent="0.25">
      <c r="A26" s="54"/>
      <c r="B26" s="55" t="s">
        <v>97</v>
      </c>
      <c r="C26" s="56">
        <f>COUNTIF(C11:C24,'Summary and sign-off'!A45)</f>
        <v>1</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Tara Sargent O'Neill</cp:lastModifiedBy>
  <cp:revision/>
  <dcterms:created xsi:type="dcterms:W3CDTF">2010-10-17T20:59:02Z</dcterms:created>
  <dcterms:modified xsi:type="dcterms:W3CDTF">2025-07-29T22:20:16Z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f43e46a9-9901-46e9-bfae-bb6189d4cb66_Enabled">
    <vt:lpwstr>true</vt:lpwstr>
  </property>
  <property fmtid="{D5CDD505-2E9C-101B-9397-08002B2CF9AE}" pid="12" name="MSIP_Label_f43e46a9-9901-46e9-bfae-bb6189d4cb66_SetDate">
    <vt:lpwstr>2024-10-02T01:37:11Z</vt:lpwstr>
  </property>
  <property fmtid="{D5CDD505-2E9C-101B-9397-08002B2CF9AE}" pid="13" name="MSIP_Label_f43e46a9-9901-46e9-bfae-bb6189d4cb66_Method">
    <vt:lpwstr>Standard</vt:lpwstr>
  </property>
  <property fmtid="{D5CDD505-2E9C-101B-9397-08002B2CF9AE}" pid="14" name="MSIP_Label_f43e46a9-9901-46e9-bfae-bb6189d4cb66_Name">
    <vt:lpwstr>In-confidence</vt:lpwstr>
  </property>
  <property fmtid="{D5CDD505-2E9C-101B-9397-08002B2CF9AE}" pid="15" name="MSIP_Label_f43e46a9-9901-46e9-bfae-bb6189d4cb66_SiteId">
    <vt:lpwstr>e40c4f52-99bd-4d4f-bf7e-d001a2ca6556</vt:lpwstr>
  </property>
  <property fmtid="{D5CDD505-2E9C-101B-9397-08002B2CF9AE}" pid="16" name="MSIP_Label_f43e46a9-9901-46e9-bfae-bb6189d4cb66_ActionId">
    <vt:lpwstr>2c052e82-10ea-4f5c-96db-8fa4c05d456f</vt:lpwstr>
  </property>
  <property fmtid="{D5CDD505-2E9C-101B-9397-08002B2CF9AE}" pid="17" name="MSIP_Label_f43e46a9-9901-46e9-bfae-bb6189d4cb66_ContentBits">
    <vt:lpwstr>1</vt:lpwstr>
  </property>
</Properties>
</file>